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40" yWindow="65326" windowWidth="1620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lauriem</author>
    <author>Laura Madison</author>
  </authors>
  <commentList>
    <comment ref="E1" authorId="0">
      <text>
        <r>
          <rPr>
            <b/>
            <sz val="8"/>
            <rFont val="Tahoma"/>
            <family val="2"/>
          </rPr>
          <t xml:space="preserve">11/20/07 Meegan approved of outline.  </t>
        </r>
      </text>
    </comment>
    <comment ref="E42" authorId="0">
      <text>
        <r>
          <rPr>
            <b/>
            <sz val="8"/>
            <rFont val="Tahoma"/>
            <family val="2"/>
          </rPr>
          <t>PROBLEM!</t>
        </r>
      </text>
    </comment>
    <comment ref="D63" authorId="0">
      <text>
        <r>
          <rPr>
            <b/>
            <sz val="8"/>
            <rFont val="Tahoma"/>
            <family val="2"/>
          </rPr>
          <t>AUTO SUM - DO NOT ENTER DATA</t>
        </r>
        <r>
          <rPr>
            <sz val="8"/>
            <rFont val="Tahoma"/>
            <family val="2"/>
          </rPr>
          <t xml:space="preserve">
</t>
        </r>
      </text>
    </comment>
    <comment ref="B63" authorId="1">
      <text>
        <r>
          <rPr>
            <b/>
            <sz val="9"/>
            <rFont val="Tahoma"/>
            <family val="2"/>
          </rPr>
          <t xml:space="preserve">Automatic fill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lauriem</author>
  </authors>
  <commentList>
    <comment ref="D6" authorId="0">
      <text>
        <r>
          <rPr>
            <b/>
            <sz val="8"/>
            <rFont val="Tahoma"/>
            <family val="2"/>
          </rPr>
          <t>AUTO SUM - DO NOT ENTER DATA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<sst xmlns="http://schemas.openxmlformats.org/spreadsheetml/2006/main" count="116" uniqueCount="75">
  <si>
    <t xml:space="preserve">            INTERURBAN TRANSIT PARTNERSHIP</t>
  </si>
  <si>
    <t>MEMORANDUM</t>
  </si>
  <si>
    <t>TO:                Scott Walsh</t>
  </si>
  <si>
    <t>FROM:          Meegan Joyce, Special Services Manager</t>
  </si>
  <si>
    <t xml:space="preserve"> </t>
  </si>
  <si>
    <t>SUBJECT:           REQUEST FOR PAYMENT FOR PURCHASED TRANSPORTATION</t>
  </si>
  <si>
    <t/>
  </si>
  <si>
    <t>CARRIER:         MV TRANSPORTATION (MV)</t>
  </si>
  <si>
    <t xml:space="preserve">BILLING PERIOD:                  </t>
  </si>
  <si>
    <t>COST:</t>
  </si>
  <si>
    <t>Number</t>
  </si>
  <si>
    <t>Hourly Rate</t>
  </si>
  <si>
    <t>Amount</t>
  </si>
  <si>
    <t>Service hours</t>
  </si>
  <si>
    <t>Ambulatory Trips</t>
  </si>
  <si>
    <t>Wheelchair Trips</t>
  </si>
  <si>
    <t xml:space="preserve">      TOTAL Trips</t>
  </si>
  <si>
    <t>Ambulatory Passengers</t>
  </si>
  <si>
    <t>Wheelchair Passengers</t>
  </si>
  <si>
    <t>No - Shows</t>
  </si>
  <si>
    <t>TOTAL PASSENGERS</t>
  </si>
  <si>
    <t>REVENUE:</t>
  </si>
  <si>
    <t>Fare</t>
  </si>
  <si>
    <t>Personal Care Attendants</t>
  </si>
  <si>
    <t>ADA Passengers</t>
  </si>
  <si>
    <t>ADA Escorts</t>
  </si>
  <si>
    <t>NDS Passengers</t>
  </si>
  <si>
    <t>NDS Escorts</t>
  </si>
  <si>
    <t>Suburban Passsengers</t>
  </si>
  <si>
    <t>Suburban Escorts</t>
  </si>
  <si>
    <t>No-Pay Passengers</t>
  </si>
  <si>
    <t>ACSET &amp; Escorts</t>
  </si>
  <si>
    <t>Total Expected</t>
  </si>
  <si>
    <t>ACTUAL</t>
  </si>
  <si>
    <t>Transfers</t>
  </si>
  <si>
    <t>Cash</t>
  </si>
  <si>
    <t>Various</t>
  </si>
  <si>
    <t>Total Actual</t>
  </si>
  <si>
    <t>TOTAL AMOUNT DUE</t>
  </si>
  <si>
    <t>Billing and Summary attached</t>
  </si>
  <si>
    <t>ADA</t>
  </si>
  <si>
    <t>Support documentation on file in GO!Bus office.</t>
  </si>
  <si>
    <t>MV Breakdown</t>
  </si>
  <si>
    <t>Total Service Hours</t>
  </si>
  <si>
    <t>Service hour trip cost</t>
  </si>
  <si>
    <t>Passenger Trip Cost</t>
  </si>
  <si>
    <t>Suburban Service</t>
  </si>
  <si>
    <t>NBR</t>
  </si>
  <si>
    <t>Cost</t>
  </si>
  <si>
    <t>Passenger Trips</t>
  </si>
  <si>
    <t>NS</t>
  </si>
  <si>
    <t>Cash Revenue</t>
  </si>
  <si>
    <t>Total Passenger Trips</t>
  </si>
  <si>
    <t>Total No-Shows</t>
  </si>
  <si>
    <t>Total Revenue</t>
  </si>
  <si>
    <t>ACSET</t>
  </si>
  <si>
    <t>Client Trips</t>
  </si>
  <si>
    <t>Sameday client trips</t>
  </si>
  <si>
    <t>NS's</t>
  </si>
  <si>
    <t>Total ACSET cost</t>
  </si>
  <si>
    <t>Grand Total</t>
  </si>
  <si>
    <t>RideLink</t>
  </si>
  <si>
    <t>1st Half</t>
  </si>
  <si>
    <t>October 2012</t>
  </si>
  <si>
    <t>ACSET Trips</t>
  </si>
  <si>
    <t>GWS</t>
  </si>
  <si>
    <t>RideLink Cash</t>
  </si>
  <si>
    <t xml:space="preserve">Total Passenger Trips </t>
  </si>
  <si>
    <t>$8.00 Tickets</t>
  </si>
  <si>
    <t>$3.50 Tickets</t>
  </si>
  <si>
    <t>Revised   2/24/16</t>
  </si>
  <si>
    <t>PO# 1030210</t>
  </si>
  <si>
    <t>November 2016</t>
  </si>
  <si>
    <t>November 16th - 30th, 2016</t>
  </si>
  <si>
    <t>2nd Half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</si>
</sst>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&quot;$&quot;#,##0.00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name val="Arial"/>
      <family val="2"/>
    </font>
    <font>
      <sz val="16"/>
      <name val="Arial MT"/>
      <family val="0"/>
    </font>
    <font>
      <sz val="12"/>
      <name val="Arial MT"/>
      <family val="0"/>
    </font>
    <font>
      <sz val="12"/>
      <name val="Arial"/>
      <family val="2"/>
    </font>
    <font>
      <b/>
      <sz val="12"/>
      <name val="Arial MT"/>
      <family val="0"/>
    </font>
    <font>
      <b/>
      <i/>
      <sz val="14"/>
      <name val="Arial"/>
      <family val="2"/>
    </font>
    <font>
      <sz val="11"/>
      <name val="Arial MT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Tahoma"/>
      <family val="2"/>
    </font>
    <font>
      <sz val="10"/>
      <name val="Arial MT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sz val="8"/>
      <name val="Arial MT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/>
      <right style="thin"/>
      <top style="thin"/>
      <bottom/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17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left"/>
    </xf>
    <xf numFmtId="0" fontId="10" fillId="33" borderId="1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 horizontal="center"/>
    </xf>
    <xf numFmtId="0" fontId="8" fillId="34" borderId="0" xfId="0" applyNumberFormat="1" applyFont="1" applyFill="1" applyAlignment="1">
      <alignment/>
    </xf>
    <xf numFmtId="0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10" fillId="33" borderId="0" xfId="0" applyNumberFormat="1" applyFont="1" applyFill="1" applyAlignment="1">
      <alignment/>
    </xf>
    <xf numFmtId="0" fontId="8" fillId="34" borderId="12" xfId="0" applyNumberFormat="1" applyFont="1" applyFill="1" applyBorder="1" applyAlignment="1">
      <alignment/>
    </xf>
    <xf numFmtId="164" fontId="9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right"/>
    </xf>
    <xf numFmtId="0" fontId="10" fillId="33" borderId="13" xfId="0" applyNumberFormat="1" applyFont="1" applyFill="1" applyBorder="1" applyAlignment="1">
      <alignment horizontal="center"/>
    </xf>
    <xf numFmtId="0" fontId="4" fillId="0" borderId="14" xfId="0" applyNumberFormat="1" applyFont="1" applyBorder="1" applyAlignment="1">
      <alignment/>
    </xf>
    <xf numFmtId="0" fontId="5" fillId="0" borderId="0" xfId="0" applyNumberFormat="1" applyFont="1" applyAlignment="1">
      <alignment horizontal="centerContinuous"/>
    </xf>
    <xf numFmtId="0" fontId="11" fillId="35" borderId="0" xfId="0" applyNumberFormat="1" applyFont="1" applyFill="1" applyAlignment="1">
      <alignment horizontal="centerContinuous"/>
    </xf>
    <xf numFmtId="0" fontId="12" fillId="35" borderId="0" xfId="0" applyNumberFormat="1" applyFont="1" applyFill="1" applyAlignment="1">
      <alignment horizontal="centerContinuous"/>
    </xf>
    <xf numFmtId="0" fontId="14" fillId="0" borderId="10" xfId="0" applyNumberFormat="1" applyFont="1" applyBorder="1" applyAlignment="1">
      <alignment/>
    </xf>
    <xf numFmtId="164" fontId="15" fillId="0" borderId="1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0" fontId="14" fillId="0" borderId="0" xfId="0" applyNumberFormat="1" applyFont="1" applyAlignment="1">
      <alignment/>
    </xf>
    <xf numFmtId="0" fontId="14" fillId="34" borderId="0" xfId="0" applyNumberFormat="1" applyFont="1" applyFill="1" applyAlignment="1">
      <alignment/>
    </xf>
    <xf numFmtId="0" fontId="14" fillId="34" borderId="0" xfId="0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/>
    </xf>
    <xf numFmtId="0" fontId="14" fillId="34" borderId="14" xfId="0" applyNumberFormat="1" applyFont="1" applyFill="1" applyBorder="1" applyAlignment="1">
      <alignment/>
    </xf>
    <xf numFmtId="0" fontId="15" fillId="0" borderId="10" xfId="0" applyNumberFormat="1" applyFont="1" applyBorder="1" applyAlignment="1">
      <alignment horizontal="left"/>
    </xf>
    <xf numFmtId="0" fontId="16" fillId="0" borderId="10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3" fontId="15" fillId="0" borderId="10" xfId="0" applyNumberFormat="1" applyFont="1" applyFill="1" applyBorder="1" applyAlignment="1">
      <alignment horizontal="center"/>
    </xf>
    <xf numFmtId="164" fontId="15" fillId="0" borderId="11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left"/>
    </xf>
    <xf numFmtId="3" fontId="15" fillId="0" borderId="14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/>
    </xf>
    <xf numFmtId="164" fontId="14" fillId="0" borderId="10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/>
    </xf>
    <xf numFmtId="3" fontId="15" fillId="0" borderId="15" xfId="0" applyNumberFormat="1" applyFont="1" applyBorder="1" applyAlignment="1">
      <alignment horizontal="center"/>
    </xf>
    <xf numFmtId="3" fontId="15" fillId="0" borderId="16" xfId="0" applyNumberFormat="1" applyFont="1" applyBorder="1" applyAlignment="1">
      <alignment horizontal="center"/>
    </xf>
    <xf numFmtId="0" fontId="15" fillId="0" borderId="16" xfId="0" applyNumberFormat="1" applyFont="1" applyBorder="1" applyAlignment="1">
      <alignment horizontal="left"/>
    </xf>
    <xf numFmtId="0" fontId="17" fillId="35" borderId="14" xfId="0" applyNumberFormat="1" applyFont="1" applyFill="1" applyBorder="1" applyAlignment="1">
      <alignment horizontal="centerContinuous"/>
    </xf>
    <xf numFmtId="0" fontId="5" fillId="35" borderId="0" xfId="0" applyNumberFormat="1" applyFont="1" applyFill="1" applyAlignment="1">
      <alignment horizontal="centerContinuous"/>
    </xf>
    <xf numFmtId="164" fontId="17" fillId="35" borderId="17" xfId="0" applyNumberFormat="1" applyFont="1" applyFill="1" applyBorder="1" applyAlignment="1">
      <alignment horizontal="center"/>
    </xf>
    <xf numFmtId="0" fontId="17" fillId="33" borderId="0" xfId="0" applyNumberFormat="1" applyFont="1" applyFill="1" applyAlignment="1">
      <alignment/>
    </xf>
    <xf numFmtId="0" fontId="17" fillId="0" borderId="0" xfId="0" applyNumberFormat="1" applyFont="1" applyAlignment="1">
      <alignment horizontal="center"/>
    </xf>
    <xf numFmtId="0" fontId="17" fillId="33" borderId="12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left"/>
    </xf>
    <xf numFmtId="0" fontId="17" fillId="33" borderId="10" xfId="0" applyNumberFormat="1" applyFont="1" applyFill="1" applyBorder="1" applyAlignment="1">
      <alignment/>
    </xf>
    <xf numFmtId="0" fontId="17" fillId="33" borderId="11" xfId="0" applyNumberFormat="1" applyFont="1" applyFill="1" applyBorder="1" applyAlignment="1">
      <alignment horizontal="center"/>
    </xf>
    <xf numFmtId="0" fontId="17" fillId="33" borderId="10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 vertical="center"/>
    </xf>
    <xf numFmtId="0" fontId="5" fillId="0" borderId="18" xfId="0" applyNumberFormat="1" applyFont="1" applyBorder="1" applyAlignment="1">
      <alignment/>
    </xf>
    <xf numFmtId="0" fontId="5" fillId="0" borderId="18" xfId="0" applyNumberFormat="1" applyFont="1" applyFill="1" applyBorder="1" applyAlignment="1">
      <alignment/>
    </xf>
    <xf numFmtId="164" fontId="5" fillId="0" borderId="18" xfId="0" applyNumberFormat="1" applyFont="1" applyBorder="1" applyAlignment="1">
      <alignment/>
    </xf>
    <xf numFmtId="0" fontId="5" fillId="0" borderId="19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19" fillId="0" borderId="0" xfId="0" applyNumberFormat="1" applyFont="1" applyAlignment="1">
      <alignment horizontal="centerContinuous"/>
    </xf>
    <xf numFmtId="0" fontId="20" fillId="0" borderId="0" xfId="0" applyNumberFormat="1" applyFont="1" applyAlignment="1">
      <alignment horizontal="centerContinuous"/>
    </xf>
    <xf numFmtId="0" fontId="21" fillId="0" borderId="0" xfId="0" applyNumberFormat="1" applyFont="1" applyAlignment="1" quotePrefix="1">
      <alignment horizontal="centerContinuous" vertical="center"/>
    </xf>
    <xf numFmtId="0" fontId="20" fillId="0" borderId="0" xfId="0" applyNumberFormat="1" applyFont="1" applyAlignment="1">
      <alignment horizontal="centerContinuous" vertical="center"/>
    </xf>
    <xf numFmtId="0" fontId="19" fillId="0" borderId="0" xfId="0" applyNumberFormat="1" applyFont="1" applyAlignment="1" quotePrefix="1">
      <alignment horizontal="centerContinuous" vertical="center"/>
    </xf>
    <xf numFmtId="0" fontId="9" fillId="0" borderId="11" xfId="0" applyNumberFormat="1" applyFont="1" applyBorder="1" applyAlignment="1">
      <alignment/>
    </xf>
    <xf numFmtId="0" fontId="9" fillId="0" borderId="11" xfId="0" applyNumberFormat="1" applyFont="1" applyBorder="1" applyAlignment="1">
      <alignment horizontal="center"/>
    </xf>
    <xf numFmtId="164" fontId="9" fillId="33" borderId="0" xfId="0" applyNumberFormat="1" applyFont="1" applyFill="1" applyAlignment="1">
      <alignment/>
    </xf>
    <xf numFmtId="3" fontId="9" fillId="0" borderId="11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/>
    </xf>
    <xf numFmtId="3" fontId="9" fillId="33" borderId="0" xfId="0" applyNumberFormat="1" applyFont="1" applyFill="1" applyAlignment="1">
      <alignment horizontal="center"/>
    </xf>
    <xf numFmtId="164" fontId="9" fillId="0" borderId="11" xfId="0" applyNumberFormat="1" applyFont="1" applyFill="1" applyBorder="1" applyAlignment="1">
      <alignment/>
    </xf>
    <xf numFmtId="0" fontId="9" fillId="33" borderId="0" xfId="0" applyNumberFormat="1" applyFont="1" applyFill="1" applyAlignment="1">
      <alignment/>
    </xf>
    <xf numFmtId="3" fontId="9" fillId="0" borderId="11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164" fontId="5" fillId="35" borderId="0" xfId="0" applyNumberFormat="1" applyFont="1" applyFill="1" applyAlignment="1">
      <alignment horizontal="center"/>
    </xf>
    <xf numFmtId="0" fontId="15" fillId="0" borderId="10" xfId="0" applyNumberFormat="1" applyFont="1" applyFill="1" applyBorder="1" applyAlignment="1">
      <alignment horizontal="left"/>
    </xf>
    <xf numFmtId="0" fontId="15" fillId="0" borderId="11" xfId="0" applyNumberFormat="1" applyFont="1" applyFill="1" applyBorder="1" applyAlignment="1">
      <alignment horizontal="left"/>
    </xf>
    <xf numFmtId="0" fontId="14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Alignment="1">
      <alignment/>
    </xf>
    <xf numFmtId="3" fontId="15" fillId="0" borderId="14" xfId="0" applyNumberFormat="1" applyFont="1" applyFill="1" applyBorder="1" applyAlignment="1">
      <alignment horizontal="center"/>
    </xf>
    <xf numFmtId="3" fontId="15" fillId="0" borderId="16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64" fontId="15" fillId="0" borderId="11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 horizontal="center"/>
    </xf>
    <xf numFmtId="3" fontId="9" fillId="36" borderId="0" xfId="0" applyNumberFormat="1" applyFont="1" applyFill="1" applyAlignment="1">
      <alignment horizontal="center"/>
    </xf>
    <xf numFmtId="164" fontId="9" fillId="0" borderId="0" xfId="0" applyNumberFormat="1" applyFont="1" applyBorder="1" applyAlignment="1">
      <alignment/>
    </xf>
    <xf numFmtId="164" fontId="9" fillId="36" borderId="0" xfId="0" applyNumberFormat="1" applyFont="1" applyFill="1" applyBorder="1" applyAlignment="1">
      <alignment/>
    </xf>
    <xf numFmtId="0" fontId="9" fillId="0" borderId="11" xfId="0" applyNumberFormat="1" applyFont="1" applyBorder="1" applyAlignment="1">
      <alignment/>
    </xf>
    <xf numFmtId="0" fontId="17" fillId="36" borderId="0" xfId="0" applyNumberFormat="1" applyFont="1" applyFill="1" applyAlignment="1">
      <alignment/>
    </xf>
    <xf numFmtId="0" fontId="5" fillId="36" borderId="0" xfId="0" applyNumberFormat="1" applyFont="1" applyFill="1" applyAlignment="1">
      <alignment/>
    </xf>
    <xf numFmtId="164" fontId="5" fillId="0" borderId="0" xfId="0" applyNumberFormat="1" applyFont="1" applyFill="1" applyBorder="1" applyAlignment="1">
      <alignment/>
    </xf>
    <xf numFmtId="0" fontId="11" fillId="0" borderId="20" xfId="0" applyNumberFormat="1" applyFont="1" applyBorder="1" applyAlignment="1">
      <alignment/>
    </xf>
    <xf numFmtId="0" fontId="5" fillId="0" borderId="20" xfId="0" applyNumberFormat="1" applyFont="1" applyBorder="1" applyAlignment="1">
      <alignment/>
    </xf>
    <xf numFmtId="164" fontId="11" fillId="0" borderId="2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17" fillId="35" borderId="0" xfId="0" applyNumberFormat="1" applyFont="1" applyFill="1" applyBorder="1" applyAlignment="1">
      <alignment horizontal="centerContinuous"/>
    </xf>
    <xf numFmtId="164" fontId="17" fillId="35" borderId="0" xfId="0" applyNumberFormat="1" applyFont="1" applyFill="1" applyBorder="1" applyAlignment="1">
      <alignment horizontal="center"/>
    </xf>
    <xf numFmtId="17" fontId="21" fillId="0" borderId="0" xfId="0" applyNumberFormat="1" applyFont="1" applyAlignment="1" quotePrefix="1">
      <alignment horizontal="centerContinuous" vertical="center"/>
    </xf>
    <xf numFmtId="0" fontId="15" fillId="0" borderId="21" xfId="0" applyNumberFormat="1" applyFont="1" applyBorder="1" applyAlignment="1">
      <alignment horizontal="left"/>
    </xf>
    <xf numFmtId="0" fontId="9" fillId="0" borderId="22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5" fillId="0" borderId="11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8" fontId="5" fillId="0" borderId="11" xfId="0" applyNumberFormat="1" applyFont="1" applyFill="1" applyBorder="1" applyAlignment="1">
      <alignment/>
    </xf>
    <xf numFmtId="0" fontId="17" fillId="0" borderId="20" xfId="0" applyNumberFormat="1" applyFont="1" applyBorder="1" applyAlignment="1">
      <alignment/>
    </xf>
    <xf numFmtId="0" fontId="5" fillId="0" borderId="20" xfId="0" applyNumberFormat="1" applyFont="1" applyBorder="1" applyAlignment="1">
      <alignment/>
    </xf>
    <xf numFmtId="164" fontId="17" fillId="0" borderId="20" xfId="0" applyNumberFormat="1" applyFont="1" applyBorder="1" applyAlignment="1">
      <alignment/>
    </xf>
    <xf numFmtId="0" fontId="5" fillId="36" borderId="24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/>
    </xf>
    <xf numFmtId="8" fontId="9" fillId="0" borderId="25" xfId="0" applyNumberFormat="1" applyFont="1" applyFill="1" applyBorder="1" applyAlignment="1">
      <alignment/>
    </xf>
    <xf numFmtId="164" fontId="15" fillId="0" borderId="15" xfId="0" applyNumberFormat="1" applyFont="1" applyBorder="1" applyAlignment="1">
      <alignment horizontal="center"/>
    </xf>
    <xf numFmtId="3" fontId="9" fillId="0" borderId="26" xfId="0" applyNumberFormat="1" applyFont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0" fontId="22" fillId="0" borderId="0" xfId="0" applyNumberFormat="1" applyFont="1" applyAlignment="1">
      <alignment/>
    </xf>
    <xf numFmtId="0" fontId="9" fillId="0" borderId="11" xfId="0" applyNumberFormat="1" applyFont="1" applyFill="1" applyBorder="1" applyAlignment="1">
      <alignment horizontal="center"/>
    </xf>
    <xf numFmtId="0" fontId="9" fillId="36" borderId="0" xfId="0" applyNumberFormat="1" applyFont="1" applyFill="1" applyAlignment="1">
      <alignment/>
    </xf>
    <xf numFmtId="0" fontId="9" fillId="36" borderId="0" xfId="0" applyNumberFormat="1" applyFont="1" applyFill="1" applyBorder="1" applyAlignment="1">
      <alignment/>
    </xf>
    <xf numFmtId="8" fontId="9" fillId="0" borderId="11" xfId="0" applyNumberFormat="1" applyFont="1" applyFill="1" applyBorder="1" applyAlignment="1">
      <alignment/>
    </xf>
    <xf numFmtId="166" fontId="15" fillId="0" borderId="10" xfId="0" applyNumberFormat="1" applyFont="1" applyFill="1" applyBorder="1" applyAlignment="1">
      <alignment horizontal="center"/>
    </xf>
    <xf numFmtId="0" fontId="9" fillId="33" borderId="0" xfId="0" applyNumberFormat="1" applyFont="1" applyFill="1" applyAlignment="1">
      <alignment/>
    </xf>
    <xf numFmtId="0" fontId="9" fillId="36" borderId="11" xfId="0" applyNumberFormat="1" applyFont="1" applyFill="1" applyBorder="1" applyAlignment="1">
      <alignment horizontal="center"/>
    </xf>
    <xf numFmtId="8" fontId="9" fillId="36" borderId="25" xfId="0" applyNumberFormat="1" applyFont="1" applyFill="1" applyBorder="1" applyAlignment="1">
      <alignment/>
    </xf>
    <xf numFmtId="8" fontId="5" fillId="36" borderId="24" xfId="0" applyNumberFormat="1" applyFont="1" applyFill="1" applyBorder="1" applyAlignment="1">
      <alignment/>
    </xf>
    <xf numFmtId="0" fontId="14" fillId="0" borderId="0" xfId="0" applyNumberFormat="1" applyFont="1" applyBorder="1" applyAlignment="1">
      <alignment/>
    </xf>
    <xf numFmtId="166" fontId="15" fillId="0" borderId="0" xfId="0" applyNumberFormat="1" applyFont="1" applyFill="1" applyBorder="1" applyAlignment="1">
      <alignment horizontal="center"/>
    </xf>
    <xf numFmtId="164" fontId="9" fillId="36" borderId="24" xfId="0" applyNumberFormat="1" applyFont="1" applyFill="1" applyBorder="1" applyAlignment="1">
      <alignment/>
    </xf>
    <xf numFmtId="0" fontId="5" fillId="0" borderId="27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2" fontId="5" fillId="0" borderId="18" xfId="0" applyNumberFormat="1" applyFont="1" applyFill="1" applyBorder="1" applyAlignment="1">
      <alignment/>
    </xf>
    <xf numFmtId="0" fontId="15" fillId="0" borderId="14" xfId="0" applyNumberFormat="1" applyFont="1" applyBorder="1" applyAlignment="1">
      <alignment horizontal="left"/>
    </xf>
    <xf numFmtId="0" fontId="9" fillId="0" borderId="14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9" fillId="0" borderId="28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C77" sqref="C77"/>
    </sheetView>
  </sheetViews>
  <sheetFormatPr defaultColWidth="9.140625" defaultRowHeight="15"/>
  <cols>
    <col min="1" max="1" width="36.140625" style="3" customWidth="1"/>
    <col min="2" max="2" width="12.8515625" style="3" customWidth="1"/>
    <col min="3" max="3" width="14.421875" style="3" customWidth="1"/>
    <col min="4" max="4" width="15.57421875" style="3" customWidth="1"/>
    <col min="5" max="5" width="14.421875" style="3" customWidth="1"/>
    <col min="6" max="16384" width="9.140625" style="3" customWidth="1"/>
  </cols>
  <sheetData>
    <row r="1" spans="1:5" ht="20.25">
      <c r="A1" s="1" t="s">
        <v>0</v>
      </c>
      <c r="B1" s="1"/>
      <c r="C1" s="2"/>
      <c r="D1" s="2"/>
      <c r="E1" s="2"/>
    </row>
    <row r="2" spans="1:2" ht="9.75" customHeight="1">
      <c r="A2" s="4"/>
      <c r="B2" s="5"/>
    </row>
    <row r="3" spans="1:5" ht="18.75">
      <c r="A3" s="6" t="s">
        <v>1</v>
      </c>
      <c r="B3" s="6"/>
      <c r="C3" s="7"/>
      <c r="D3" s="6"/>
      <c r="E3" s="6"/>
    </row>
    <row r="4" spans="1:5" ht="15">
      <c r="A4" s="3" t="s">
        <v>2</v>
      </c>
      <c r="B4" s="8"/>
      <c r="C4" s="8"/>
      <c r="D4" s="8"/>
      <c r="E4" s="8"/>
    </row>
    <row r="5" spans="1:5" ht="4.5" customHeight="1">
      <c r="A5" s="8"/>
      <c r="B5" s="8"/>
      <c r="C5" s="8"/>
      <c r="D5" s="8"/>
      <c r="E5" s="8"/>
    </row>
    <row r="6" spans="1:5" ht="15">
      <c r="A6" s="3" t="s">
        <v>3</v>
      </c>
      <c r="D6" s="9" t="s">
        <v>4</v>
      </c>
      <c r="E6" s="8"/>
    </row>
    <row r="7" spans="1:5" ht="4.5" customHeight="1">
      <c r="A7" s="8"/>
      <c r="B7" s="8"/>
      <c r="C7" s="8"/>
      <c r="D7" s="8"/>
      <c r="E7" s="8"/>
    </row>
    <row r="8" spans="1:5" ht="15">
      <c r="A8" s="60" t="s">
        <v>5</v>
      </c>
      <c r="E8" s="8"/>
    </row>
    <row r="9" spans="1:5" ht="4.5" customHeight="1">
      <c r="A9" s="10" t="s">
        <v>6</v>
      </c>
      <c r="B9" s="8"/>
      <c r="C9" s="8"/>
      <c r="D9" s="8"/>
      <c r="E9" s="8"/>
    </row>
    <row r="10" spans="1:5" ht="15.75">
      <c r="A10" s="61" t="s">
        <v>7</v>
      </c>
      <c r="B10" s="61"/>
      <c r="C10" s="8"/>
      <c r="D10" s="8"/>
      <c r="E10" s="8"/>
    </row>
    <row r="11" spans="1:5" ht="4.5" customHeight="1">
      <c r="A11" s="8"/>
      <c r="B11" s="8"/>
      <c r="C11" s="8"/>
      <c r="D11" s="8"/>
      <c r="E11" s="8"/>
    </row>
    <row r="12" spans="1:5" ht="15">
      <c r="A12" s="5" t="s">
        <v>8</v>
      </c>
      <c r="B12" s="5" t="s">
        <v>73</v>
      </c>
      <c r="D12" s="8"/>
      <c r="E12" s="8"/>
    </row>
    <row r="13" spans="1:5" ht="4.5" customHeight="1">
      <c r="A13" s="11"/>
      <c r="B13" s="11"/>
      <c r="C13" s="8"/>
      <c r="D13" s="8"/>
      <c r="E13" s="8"/>
    </row>
    <row r="14" spans="1:5" ht="15.75">
      <c r="A14" s="57" t="s">
        <v>9</v>
      </c>
      <c r="B14" s="12"/>
      <c r="C14" s="59" t="s">
        <v>10</v>
      </c>
      <c r="D14" s="59" t="s">
        <v>11</v>
      </c>
      <c r="E14" s="58" t="s">
        <v>12</v>
      </c>
    </row>
    <row r="15" spans="1:5" s="29" customFormat="1" ht="12.75">
      <c r="A15" s="26" t="s">
        <v>13</v>
      </c>
      <c r="B15" s="26"/>
      <c r="C15" s="137">
        <v>5650.9</v>
      </c>
      <c r="D15" s="27">
        <v>46.68</v>
      </c>
      <c r="E15" s="28">
        <f>SUM(C15*46.68)</f>
        <v>263784.012</v>
      </c>
    </row>
    <row r="16" spans="1:5" s="29" customFormat="1" ht="12.75">
      <c r="A16" s="142"/>
      <c r="B16" s="142"/>
      <c r="C16" s="143"/>
      <c r="D16" s="28"/>
      <c r="E16" s="28"/>
    </row>
    <row r="17" spans="1:5" ht="4.5" customHeight="1">
      <c r="A17" s="8"/>
      <c r="B17" s="8"/>
      <c r="C17" s="8"/>
      <c r="D17" s="8"/>
      <c r="E17" s="8"/>
    </row>
    <row r="18" spans="1:5" ht="15.75">
      <c r="A18" s="57" t="s">
        <v>9</v>
      </c>
      <c r="B18" s="12"/>
      <c r="C18" s="58" t="s">
        <v>10</v>
      </c>
      <c r="D18" s="14"/>
      <c r="E18" s="14"/>
    </row>
    <row r="19" spans="1:5" s="29" customFormat="1" ht="12.75">
      <c r="A19" s="26" t="s">
        <v>14</v>
      </c>
      <c r="B19" s="26"/>
      <c r="C19" s="88">
        <v>6367</v>
      </c>
      <c r="D19" s="30"/>
      <c r="E19" s="30"/>
    </row>
    <row r="20" spans="1:5" s="29" customFormat="1" ht="12.75">
      <c r="A20" s="26" t="s">
        <v>15</v>
      </c>
      <c r="B20" s="26"/>
      <c r="C20" s="88">
        <v>3362</v>
      </c>
      <c r="D20" s="31"/>
      <c r="E20" s="30"/>
    </row>
    <row r="21" spans="1:5" s="29" customFormat="1" ht="15">
      <c r="A21" s="55" t="s">
        <v>16</v>
      </c>
      <c r="B21" s="32"/>
      <c r="C21" s="89">
        <f>SUM(C19+C20)</f>
        <v>9729</v>
      </c>
      <c r="D21" s="31"/>
      <c r="E21" s="31"/>
    </row>
    <row r="22" spans="1:5" s="29" customFormat="1" ht="4.5" customHeight="1">
      <c r="A22" s="33"/>
      <c r="B22" s="33"/>
      <c r="C22" s="90"/>
      <c r="D22" s="30"/>
      <c r="E22" s="31"/>
    </row>
    <row r="23" spans="1:5" s="29" customFormat="1" ht="4.5" customHeight="1">
      <c r="A23" s="30"/>
      <c r="B23" s="30"/>
      <c r="C23" s="91"/>
      <c r="D23" s="30"/>
      <c r="E23" s="30"/>
    </row>
    <row r="24" spans="1:5" s="29" customFormat="1" ht="12.75">
      <c r="A24" s="26" t="s">
        <v>17</v>
      </c>
      <c r="B24" s="26"/>
      <c r="C24" s="88">
        <v>6925</v>
      </c>
      <c r="D24" s="30"/>
      <c r="E24" s="31"/>
    </row>
    <row r="25" spans="1:5" s="29" customFormat="1" ht="12.75">
      <c r="A25" s="26" t="s">
        <v>18</v>
      </c>
      <c r="B25" s="26"/>
      <c r="C25" s="88">
        <f>SUM(C20)</f>
        <v>3362</v>
      </c>
      <c r="D25" s="30"/>
      <c r="E25" s="31"/>
    </row>
    <row r="26" spans="1:5" s="29" customFormat="1" ht="12.75">
      <c r="A26" s="34" t="s">
        <v>19</v>
      </c>
      <c r="B26" s="35"/>
      <c r="C26" s="88">
        <v>258</v>
      </c>
      <c r="D26" s="30"/>
      <c r="E26" s="31"/>
    </row>
    <row r="27" spans="1:5" s="29" customFormat="1" ht="15">
      <c r="A27" s="56" t="s">
        <v>20</v>
      </c>
      <c r="B27" s="36"/>
      <c r="C27" s="89">
        <f>SUM(C24+C25)</f>
        <v>10287</v>
      </c>
      <c r="D27" s="30"/>
      <c r="E27" s="31"/>
    </row>
    <row r="28" spans="1:5" s="29" customFormat="1" ht="4.5" customHeight="1">
      <c r="A28" s="33"/>
      <c r="B28" s="33"/>
      <c r="C28" s="30"/>
      <c r="D28" s="30"/>
      <c r="E28" s="31"/>
    </row>
    <row r="29" spans="1:5" s="29" customFormat="1" ht="4.5" customHeight="1">
      <c r="A29" s="30"/>
      <c r="B29" s="30"/>
      <c r="C29" s="30"/>
      <c r="D29" s="30"/>
      <c r="E29" s="30"/>
    </row>
    <row r="30" spans="1:5" ht="15.75">
      <c r="A30" s="51" t="s">
        <v>21</v>
      </c>
      <c r="B30" s="17"/>
      <c r="C30" s="18"/>
      <c r="D30" s="52" t="s">
        <v>22</v>
      </c>
      <c r="E30" s="14"/>
    </row>
    <row r="31" spans="1:5" s="29" customFormat="1" ht="12.75">
      <c r="A31" s="32" t="s">
        <v>23</v>
      </c>
      <c r="B31" s="37"/>
      <c r="C31" s="38">
        <v>423</v>
      </c>
      <c r="D31" s="27">
        <v>0</v>
      </c>
      <c r="E31" s="39">
        <f>SUM(D31*C31)</f>
        <v>0</v>
      </c>
    </row>
    <row r="32" spans="1:5" s="29" customFormat="1" ht="12.75">
      <c r="A32" s="85" t="s">
        <v>24</v>
      </c>
      <c r="B32" s="37"/>
      <c r="C32" s="38">
        <v>8717</v>
      </c>
      <c r="D32" s="27">
        <v>3.5</v>
      </c>
      <c r="E32" s="39">
        <f aca="true" t="shared" si="0" ref="E32:E40">SUM(D32*C32)</f>
        <v>30509.5</v>
      </c>
    </row>
    <row r="33" spans="1:5" s="29" customFormat="1" ht="12.75">
      <c r="A33" s="85" t="s">
        <v>25</v>
      </c>
      <c r="B33" s="37"/>
      <c r="C33" s="38">
        <v>110</v>
      </c>
      <c r="D33" s="27">
        <v>3.5</v>
      </c>
      <c r="E33" s="39">
        <f t="shared" si="0"/>
        <v>385</v>
      </c>
    </row>
    <row r="34" spans="1:5" s="29" customFormat="1" ht="12.75">
      <c r="A34" s="85" t="s">
        <v>26</v>
      </c>
      <c r="B34" s="37"/>
      <c r="C34" s="38">
        <v>43</v>
      </c>
      <c r="D34" s="27">
        <v>8</v>
      </c>
      <c r="E34" s="39">
        <f t="shared" si="0"/>
        <v>344</v>
      </c>
    </row>
    <row r="35" spans="1:5" s="29" customFormat="1" ht="12.75">
      <c r="A35" s="86" t="s">
        <v>27</v>
      </c>
      <c r="B35" s="41"/>
      <c r="C35" s="38">
        <v>2</v>
      </c>
      <c r="D35" s="27">
        <v>8</v>
      </c>
      <c r="E35" s="39">
        <f t="shared" si="0"/>
        <v>16</v>
      </c>
    </row>
    <row r="36" spans="1:5" s="29" customFormat="1" ht="12.75">
      <c r="A36" s="86" t="s">
        <v>28</v>
      </c>
      <c r="B36" s="41"/>
      <c r="C36" s="38">
        <v>256</v>
      </c>
      <c r="D36" s="27">
        <v>3.5</v>
      </c>
      <c r="E36" s="39">
        <f t="shared" si="0"/>
        <v>896</v>
      </c>
    </row>
    <row r="37" spans="1:5" s="29" customFormat="1" ht="12.75">
      <c r="A37" s="87" t="s">
        <v>29</v>
      </c>
      <c r="B37" s="42"/>
      <c r="C37" s="38">
        <v>0</v>
      </c>
      <c r="D37" s="43">
        <v>3.5</v>
      </c>
      <c r="E37" s="39">
        <f t="shared" si="0"/>
        <v>0</v>
      </c>
    </row>
    <row r="38" spans="1:5" s="29" customFormat="1" ht="12.75">
      <c r="A38" s="40" t="s">
        <v>30</v>
      </c>
      <c r="B38" s="41"/>
      <c r="C38" s="38">
        <v>147</v>
      </c>
      <c r="D38" s="27">
        <v>0</v>
      </c>
      <c r="E38" s="39">
        <f>SUM(D38*C38)</f>
        <v>0</v>
      </c>
    </row>
    <row r="39" spans="1:5" s="29" customFormat="1" ht="12.75">
      <c r="A39" s="40" t="s">
        <v>31</v>
      </c>
      <c r="B39" s="41"/>
      <c r="C39" s="38">
        <v>52</v>
      </c>
      <c r="D39" s="27">
        <v>0</v>
      </c>
      <c r="E39" s="39">
        <f t="shared" si="0"/>
        <v>0</v>
      </c>
    </row>
    <row r="40" spans="1:5" s="29" customFormat="1" ht="12.75">
      <c r="A40" s="40" t="s">
        <v>61</v>
      </c>
      <c r="B40" s="41"/>
      <c r="C40" s="38">
        <v>537</v>
      </c>
      <c r="D40" s="128">
        <v>0</v>
      </c>
      <c r="E40" s="39">
        <f t="shared" si="0"/>
        <v>0</v>
      </c>
    </row>
    <row r="41" spans="1:5" s="29" customFormat="1" ht="12.75">
      <c r="A41" s="40" t="s">
        <v>65</v>
      </c>
      <c r="B41" s="131"/>
      <c r="C41" s="88">
        <v>0</v>
      </c>
      <c r="D41" s="39">
        <v>3.5</v>
      </c>
      <c r="E41" s="39">
        <f>SUM(D41*C41)</f>
        <v>0</v>
      </c>
    </row>
    <row r="42" spans="1:5" ht="15">
      <c r="A42" s="20" t="s">
        <v>32</v>
      </c>
      <c r="B42" s="129"/>
      <c r="C42" s="130">
        <f>SUM(C31:C41)</f>
        <v>10287</v>
      </c>
      <c r="D42" s="14"/>
      <c r="E42" s="19">
        <f>SUM(E31:E41)</f>
        <v>32150.5</v>
      </c>
    </row>
    <row r="43" spans="1:5" ht="15.75">
      <c r="A43" s="53" t="s">
        <v>33</v>
      </c>
      <c r="B43" s="21"/>
      <c r="C43" s="14"/>
      <c r="D43" s="14"/>
      <c r="E43" s="14"/>
    </row>
    <row r="44" spans="1:5" s="29" customFormat="1" ht="12.75">
      <c r="A44" s="44" t="s">
        <v>68</v>
      </c>
      <c r="B44" s="45"/>
      <c r="C44" s="92">
        <v>7</v>
      </c>
      <c r="D44" s="27">
        <v>8</v>
      </c>
      <c r="E44" s="39">
        <f>SUM(D44*C44)</f>
        <v>56</v>
      </c>
    </row>
    <row r="45" spans="1:5" s="29" customFormat="1" ht="12.75">
      <c r="A45" s="47" t="s">
        <v>69</v>
      </c>
      <c r="B45" s="46"/>
      <c r="C45" s="93">
        <v>7997</v>
      </c>
      <c r="D45" s="27">
        <v>3.5</v>
      </c>
      <c r="E45" s="39">
        <f>SUM(D45*C45)</f>
        <v>27989.5</v>
      </c>
    </row>
    <row r="46" spans="1:5" s="29" customFormat="1" ht="12.75">
      <c r="A46" s="47" t="s">
        <v>34</v>
      </c>
      <c r="B46" s="46"/>
      <c r="C46" s="93">
        <v>30</v>
      </c>
      <c r="D46" s="27">
        <v>3.5</v>
      </c>
      <c r="E46" s="39">
        <f>SUM(D46*C46)</f>
        <v>105</v>
      </c>
    </row>
    <row r="47" spans="1:5" s="29" customFormat="1" ht="12.75">
      <c r="A47" s="34" t="s">
        <v>35</v>
      </c>
      <c r="B47" s="36"/>
      <c r="C47" s="36" t="s">
        <v>36</v>
      </c>
      <c r="D47" s="94">
        <v>4000.5</v>
      </c>
      <c r="E47" s="96">
        <f>SUM(D47)</f>
        <v>4000.5</v>
      </c>
    </row>
    <row r="48" spans="1:5" ht="15">
      <c r="A48" s="54" t="s">
        <v>37</v>
      </c>
      <c r="B48" s="15"/>
      <c r="C48" s="15"/>
      <c r="D48" s="13"/>
      <c r="E48" s="19">
        <f>SUM(E44:E47)</f>
        <v>32151</v>
      </c>
    </row>
    <row r="49" spans="1:5" ht="15.75" thickBot="1">
      <c r="A49" s="115" t="s">
        <v>66</v>
      </c>
      <c r="B49" s="116"/>
      <c r="C49" s="116" t="s">
        <v>36</v>
      </c>
      <c r="D49" s="117">
        <v>109</v>
      </c>
      <c r="E49" s="118">
        <v>109</v>
      </c>
    </row>
    <row r="50" spans="1:5" ht="15.75" thickBot="1">
      <c r="A50" s="150"/>
      <c r="B50" s="151"/>
      <c r="C50" s="151"/>
      <c r="D50" s="152"/>
      <c r="E50" s="153"/>
    </row>
    <row r="51" spans="1:5" ht="16.5" thickBot="1">
      <c r="A51" s="22"/>
      <c r="B51" s="22"/>
      <c r="C51" s="48" t="s">
        <v>38</v>
      </c>
      <c r="D51" s="48"/>
      <c r="E51" s="50">
        <f>SUM((E15-E47)-E49+E50)</f>
        <v>259674.512</v>
      </c>
    </row>
    <row r="52" spans="1:5" ht="15.75">
      <c r="A52" s="111"/>
      <c r="B52" s="111"/>
      <c r="C52" s="112"/>
      <c r="D52" s="112"/>
      <c r="E52" s="113"/>
    </row>
    <row r="53" spans="1:5" ht="18">
      <c r="A53" s="8" t="s">
        <v>39</v>
      </c>
      <c r="B53" s="23"/>
      <c r="C53" s="24"/>
      <c r="D53" s="49"/>
      <c r="E53" s="84" t="s">
        <v>71</v>
      </c>
    </row>
    <row r="54" spans="1:5" ht="18">
      <c r="A54" s="8" t="s">
        <v>41</v>
      </c>
      <c r="C54" s="25"/>
      <c r="D54" s="49"/>
      <c r="E54" s="84"/>
    </row>
    <row r="55" ht="15"/>
    <row r="56" ht="15"/>
    <row r="57" ht="15"/>
    <row r="58" s="60" customFormat="1" ht="33.75" customHeight="1"/>
    <row r="59" spans="1:5" s="60" customFormat="1" ht="18" customHeight="1">
      <c r="A59" s="69" t="s">
        <v>74</v>
      </c>
      <c r="B59" s="70"/>
      <c r="C59" s="70"/>
      <c r="D59" s="70"/>
      <c r="E59" s="62"/>
    </row>
    <row r="60" spans="1:5" s="60" customFormat="1" ht="20.25">
      <c r="A60" s="114" t="s">
        <v>72</v>
      </c>
      <c r="B60" s="72"/>
      <c r="C60" s="73"/>
      <c r="D60" s="72"/>
      <c r="E60" s="63"/>
    </row>
    <row r="61" spans="1:5" s="60" customFormat="1" ht="31.5" customHeight="1">
      <c r="A61" s="71"/>
      <c r="B61" s="72"/>
      <c r="C61" s="73"/>
      <c r="D61" s="72"/>
      <c r="E61" s="63"/>
    </row>
    <row r="62" s="60" customFormat="1" ht="15.75">
      <c r="A62" s="61" t="s">
        <v>42</v>
      </c>
    </row>
    <row r="63" spans="1:4" s="60" customFormat="1" ht="15">
      <c r="A63" s="64" t="s">
        <v>43</v>
      </c>
      <c r="B63" s="149">
        <f>SUM(C15)</f>
        <v>5650.9</v>
      </c>
      <c r="C63" s="64"/>
      <c r="D63" s="66">
        <f>SUM(B63*46.68)</f>
        <v>263784.012</v>
      </c>
    </row>
    <row r="64" spans="1:2" s="60" customFormat="1" ht="15">
      <c r="A64" s="67" t="s">
        <v>44</v>
      </c>
      <c r="B64" s="68">
        <v>46.68</v>
      </c>
    </row>
    <row r="65" spans="1:7" s="60" customFormat="1" ht="15.75">
      <c r="A65" s="64" t="s">
        <v>45</v>
      </c>
      <c r="B65" s="66">
        <f>SUM(D63/B90)</f>
        <v>25.642462525517644</v>
      </c>
      <c r="D65" s="61"/>
      <c r="G65" s="97"/>
    </row>
    <row r="66" spans="1:4" s="60" customFormat="1" ht="15.75">
      <c r="A66" s="145"/>
      <c r="B66" s="146"/>
      <c r="C66" s="147"/>
      <c r="D66" s="148"/>
    </row>
    <row r="67" s="60" customFormat="1" ht="15"/>
    <row r="68" spans="1:4" s="60" customFormat="1" ht="15">
      <c r="A68" s="74" t="s">
        <v>46</v>
      </c>
      <c r="B68" s="75" t="s">
        <v>47</v>
      </c>
      <c r="C68" s="75" t="s">
        <v>48</v>
      </c>
      <c r="D68" s="76"/>
    </row>
    <row r="69" spans="1:4" s="60" customFormat="1" ht="15">
      <c r="A69" s="75" t="s">
        <v>49</v>
      </c>
      <c r="B69" s="77">
        <v>256</v>
      </c>
      <c r="C69" s="78">
        <f>SUM(B69*B65)</f>
        <v>6564.470406532517</v>
      </c>
      <c r="D69" s="76"/>
    </row>
    <row r="70" spans="1:4" s="60" customFormat="1" ht="15">
      <c r="A70" s="75" t="s">
        <v>50</v>
      </c>
      <c r="B70" s="77">
        <v>4</v>
      </c>
      <c r="C70" s="78">
        <v>0</v>
      </c>
      <c r="D70" s="76"/>
    </row>
    <row r="71" spans="1:4" s="60" customFormat="1" ht="15">
      <c r="A71" s="75" t="s">
        <v>51</v>
      </c>
      <c r="B71" s="79"/>
      <c r="C71" s="80">
        <f>SUM(B69*3.5)</f>
        <v>896</v>
      </c>
      <c r="D71" s="78">
        <f>SUM(C69-C71)</f>
        <v>5668.470406532517</v>
      </c>
    </row>
    <row r="72" spans="1:4" s="60" customFormat="1" ht="15">
      <c r="A72" s="81"/>
      <c r="B72" s="81"/>
      <c r="C72" s="81"/>
      <c r="D72" s="76"/>
    </row>
    <row r="73" spans="1:4" s="60" customFormat="1" ht="15">
      <c r="A73" s="74" t="s">
        <v>40</v>
      </c>
      <c r="B73" s="95" t="s">
        <v>47</v>
      </c>
      <c r="C73" s="75" t="s">
        <v>48</v>
      </c>
      <c r="D73" s="76"/>
    </row>
    <row r="74" spans="1:4" s="60" customFormat="1" ht="15">
      <c r="A74" s="95" t="s">
        <v>49</v>
      </c>
      <c r="B74" s="77">
        <v>9420</v>
      </c>
      <c r="C74" s="78">
        <f>SUM(B74*B65)</f>
        <v>241551.9969903762</v>
      </c>
      <c r="D74" s="76"/>
    </row>
    <row r="75" spans="1:4" s="60" customFormat="1" ht="15">
      <c r="A75" s="75" t="s">
        <v>50</v>
      </c>
      <c r="B75" s="77">
        <v>254</v>
      </c>
      <c r="C75" s="78">
        <v>0</v>
      </c>
      <c r="D75" s="76"/>
    </row>
    <row r="76" spans="1:4" s="60" customFormat="1" ht="15">
      <c r="A76" s="75" t="s">
        <v>51</v>
      </c>
      <c r="B76" s="81"/>
      <c r="C76" s="80">
        <v>3104.5</v>
      </c>
      <c r="D76" s="78">
        <f>SUM(C74-C76)</f>
        <v>238447.4969903762</v>
      </c>
    </row>
    <row r="77" spans="1:4" s="60" customFormat="1" ht="15">
      <c r="A77" s="81"/>
      <c r="B77" s="81"/>
      <c r="C77" s="138"/>
      <c r="D77" s="81"/>
    </row>
    <row r="78" spans="1:4" s="83" customFormat="1" ht="14.25">
      <c r="A78" s="99" t="s">
        <v>55</v>
      </c>
      <c r="B78" s="100" t="s">
        <v>47</v>
      </c>
      <c r="C78" s="100" t="s">
        <v>48</v>
      </c>
      <c r="D78" s="76"/>
    </row>
    <row r="79" spans="1:4" s="83" customFormat="1" ht="14.25">
      <c r="A79" s="95" t="s">
        <v>56</v>
      </c>
      <c r="B79" s="82">
        <v>49</v>
      </c>
      <c r="C79" s="78">
        <f>SUM(B79*B65)</f>
        <v>1256.4806637503646</v>
      </c>
      <c r="D79" s="76"/>
    </row>
    <row r="80" spans="1:4" s="83" customFormat="1" ht="14.25">
      <c r="A80" s="95" t="s">
        <v>57</v>
      </c>
      <c r="B80" s="82">
        <v>4</v>
      </c>
      <c r="C80" s="78">
        <f>SUM(B80*B65)</f>
        <v>102.56985010207057</v>
      </c>
      <c r="D80" s="76"/>
    </row>
    <row r="81" spans="1:4" s="83" customFormat="1" ht="14.25">
      <c r="A81" s="75" t="s">
        <v>58</v>
      </c>
      <c r="B81" s="82">
        <v>0</v>
      </c>
      <c r="C81" s="78">
        <v>0</v>
      </c>
      <c r="D81" s="144"/>
    </row>
    <row r="82" spans="1:4" s="83" customFormat="1" ht="14.25" customHeight="1">
      <c r="A82" s="75" t="s">
        <v>59</v>
      </c>
      <c r="B82" s="101"/>
      <c r="C82" s="103"/>
      <c r="D82" s="78">
        <f>SUM(C79+C80)</f>
        <v>1359.0505138524352</v>
      </c>
    </row>
    <row r="83" spans="1:4" s="83" customFormat="1" ht="14.25" customHeight="1">
      <c r="A83" s="134"/>
      <c r="B83" s="81"/>
      <c r="C83" s="81"/>
      <c r="D83" s="76"/>
    </row>
    <row r="84" spans="1:4" s="60" customFormat="1" ht="14.25" customHeight="1">
      <c r="A84" s="126" t="s">
        <v>65</v>
      </c>
      <c r="B84" s="126">
        <v>0</v>
      </c>
      <c r="C84" s="127">
        <f>SUM(B84*B65)</f>
        <v>0</v>
      </c>
      <c r="D84" s="125"/>
    </row>
    <row r="85" spans="1:4" s="60" customFormat="1" ht="14.25" customHeight="1">
      <c r="A85" s="133" t="s">
        <v>51</v>
      </c>
      <c r="B85" s="135"/>
      <c r="C85" s="136">
        <f>SUM(B84*3)</f>
        <v>0</v>
      </c>
      <c r="D85" s="121">
        <f>SUM(C84-C85)</f>
        <v>0</v>
      </c>
    </row>
    <row r="86" spans="1:4" s="60" customFormat="1" ht="14.25" customHeight="1">
      <c r="A86" s="139"/>
      <c r="B86" s="135"/>
      <c r="C86" s="140"/>
      <c r="D86" s="141"/>
    </row>
    <row r="87" spans="1:4" s="60" customFormat="1" ht="14.25" customHeight="1">
      <c r="A87" s="126" t="s">
        <v>61</v>
      </c>
      <c r="B87" s="126">
        <v>558</v>
      </c>
      <c r="C87" s="127">
        <f>SUM(B87*B65)</f>
        <v>14308.494089238846</v>
      </c>
      <c r="D87" s="125"/>
    </row>
    <row r="88" spans="1:4" s="60" customFormat="1" ht="14.25" customHeight="1">
      <c r="A88" s="133" t="s">
        <v>51</v>
      </c>
      <c r="B88" s="135"/>
      <c r="C88" s="136">
        <v>109</v>
      </c>
      <c r="D88" s="121">
        <f>SUM(C87-C88)</f>
        <v>14199.494089238846</v>
      </c>
    </row>
    <row r="89" spans="1:4" s="60" customFormat="1" ht="14.25" customHeight="1">
      <c r="A89" s="81"/>
      <c r="B89" s="134"/>
      <c r="C89" s="81"/>
      <c r="D89" s="81"/>
    </row>
    <row r="90" spans="1:4" s="60" customFormat="1" ht="14.25" customHeight="1">
      <c r="A90" s="104" t="s">
        <v>67</v>
      </c>
      <c r="B90" s="82">
        <f>SUM(B69+B74+B79+B80+B84+B87)</f>
        <v>10287</v>
      </c>
      <c r="C90" s="80">
        <f>SUM(B90*B65)</f>
        <v>263784.012</v>
      </c>
      <c r="D90" s="76"/>
    </row>
    <row r="91" spans="1:4" s="60" customFormat="1" ht="14.25" customHeight="1">
      <c r="A91" s="74" t="s">
        <v>53</v>
      </c>
      <c r="B91" s="16">
        <f>SUM(B70,B75,B81)</f>
        <v>258</v>
      </c>
      <c r="C91" s="80">
        <v>0</v>
      </c>
      <c r="D91" s="81"/>
    </row>
    <row r="92" spans="1:4" s="60" customFormat="1" ht="14.25" customHeight="1">
      <c r="A92" s="104" t="s">
        <v>54</v>
      </c>
      <c r="B92" s="81"/>
      <c r="C92" s="78">
        <f>SUM(C76,C71,C85+C88)</f>
        <v>4109.5</v>
      </c>
      <c r="D92" s="78">
        <f>SUM(D71+D76+D82+D85+D88)</f>
        <v>259674.51200000002</v>
      </c>
    </row>
    <row r="93" spans="1:4" s="60" customFormat="1" ht="15.75">
      <c r="A93" s="105"/>
      <c r="B93" s="106"/>
      <c r="C93" s="106"/>
      <c r="D93" s="103"/>
    </row>
    <row r="94" spans="1:4" s="60" customFormat="1" ht="16.5" thickBot="1">
      <c r="A94" s="122" t="s">
        <v>60</v>
      </c>
      <c r="B94" s="123"/>
      <c r="C94" s="123"/>
      <c r="D94" s="124">
        <f>SUM(D92)</f>
        <v>259674.51200000002</v>
      </c>
    </row>
    <row r="95" s="60" customFormat="1" ht="15"/>
    <row r="96" s="60" customFormat="1" ht="15"/>
    <row r="97" s="60" customFormat="1" ht="15"/>
    <row r="99" ht="15">
      <c r="A99" s="132" t="s">
        <v>70</v>
      </c>
    </row>
  </sheetData>
  <sheetProtection/>
  <printOptions/>
  <pageMargins left="0.45" right="0.45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5"/>
  <sheetViews>
    <sheetView view="pageLayout" workbookViewId="0" topLeftCell="A1">
      <selection activeCell="A4" sqref="A4"/>
    </sheetView>
  </sheetViews>
  <sheetFormatPr defaultColWidth="17.57421875" defaultRowHeight="15"/>
  <cols>
    <col min="1" max="1" width="23.7109375" style="60" customWidth="1"/>
    <col min="2" max="3" width="15.7109375" style="60" customWidth="1"/>
    <col min="4" max="4" width="19.421875" style="60" customWidth="1"/>
    <col min="5" max="16384" width="17.57421875" style="60" customWidth="1"/>
  </cols>
  <sheetData>
    <row r="1" ht="33.75" customHeight="1"/>
    <row r="2" spans="1:5" ht="18" customHeight="1">
      <c r="A2" s="69" t="s">
        <v>62</v>
      </c>
      <c r="B2" s="70"/>
      <c r="C2" s="70"/>
      <c r="D2" s="70"/>
      <c r="E2" s="62"/>
    </row>
    <row r="3" spans="1:5" ht="20.25">
      <c r="A3" s="114" t="s">
        <v>63</v>
      </c>
      <c r="B3" s="72"/>
      <c r="C3" s="73"/>
      <c r="D3" s="72"/>
      <c r="E3" s="63"/>
    </row>
    <row r="4" spans="1:5" ht="31.5" customHeight="1">
      <c r="A4" s="71"/>
      <c r="B4" s="72"/>
      <c r="C4" s="73"/>
      <c r="D4" s="72"/>
      <c r="E4" s="63"/>
    </row>
    <row r="5" ht="15.75">
      <c r="A5" s="61" t="s">
        <v>42</v>
      </c>
    </row>
    <row r="6" spans="1:4" ht="15">
      <c r="A6" s="64" t="s">
        <v>43</v>
      </c>
      <c r="B6" s="65">
        <v>5699.8</v>
      </c>
      <c r="C6" s="64"/>
      <c r="D6" s="66">
        <f>SUM(B6*41.85)</f>
        <v>238536.63</v>
      </c>
    </row>
    <row r="7" spans="1:2" ht="15">
      <c r="A7" s="67" t="s">
        <v>44</v>
      </c>
      <c r="B7" s="68">
        <v>41.85</v>
      </c>
    </row>
    <row r="8" spans="1:4" ht="15.75">
      <c r="A8" s="64" t="s">
        <v>45</v>
      </c>
      <c r="B8" s="66">
        <f>SUM(D6/B27)</f>
        <v>20.62038641078838</v>
      </c>
      <c r="D8" s="61"/>
    </row>
    <row r="10" spans="1:4" ht="15">
      <c r="A10" s="74" t="s">
        <v>46</v>
      </c>
      <c r="B10" s="75" t="s">
        <v>47</v>
      </c>
      <c r="C10" s="75" t="s">
        <v>48</v>
      </c>
      <c r="D10" s="76"/>
    </row>
    <row r="11" spans="1:4" ht="15">
      <c r="A11" s="75" t="s">
        <v>49</v>
      </c>
      <c r="B11" s="77">
        <v>517</v>
      </c>
      <c r="C11" s="78">
        <f>SUM(B11*B8)</f>
        <v>10660.739774377593</v>
      </c>
      <c r="D11" s="76"/>
    </row>
    <row r="12" spans="1:4" ht="15">
      <c r="A12" s="75" t="s">
        <v>50</v>
      </c>
      <c r="B12" s="77">
        <v>16</v>
      </c>
      <c r="C12" s="78">
        <v>0</v>
      </c>
      <c r="D12" s="76"/>
    </row>
    <row r="13" spans="1:4" ht="15">
      <c r="A13" s="75" t="s">
        <v>51</v>
      </c>
      <c r="B13" s="79"/>
      <c r="C13" s="80">
        <v>1551</v>
      </c>
      <c r="D13" s="78">
        <f>SUM(C11-C13)</f>
        <v>9109.739774377593</v>
      </c>
    </row>
    <row r="14" spans="1:4" ht="15">
      <c r="A14" s="81"/>
      <c r="B14" s="81"/>
      <c r="C14" s="81"/>
      <c r="D14" s="76"/>
    </row>
    <row r="15" spans="1:4" ht="15">
      <c r="A15" s="74" t="s">
        <v>40</v>
      </c>
      <c r="B15" s="75" t="s">
        <v>47</v>
      </c>
      <c r="C15" s="75" t="s">
        <v>48</v>
      </c>
      <c r="D15" s="76"/>
    </row>
    <row r="16" spans="1:4" ht="15">
      <c r="A16" s="95" t="s">
        <v>49</v>
      </c>
      <c r="B16" s="77">
        <v>10783</v>
      </c>
      <c r="C16" s="78">
        <f>SUM(B16*B8)</f>
        <v>222349.62666753112</v>
      </c>
      <c r="D16" s="76"/>
    </row>
    <row r="17" spans="1:4" ht="15">
      <c r="A17" s="75" t="s">
        <v>50</v>
      </c>
      <c r="B17" s="77">
        <v>165</v>
      </c>
      <c r="C17" s="78">
        <v>0</v>
      </c>
      <c r="D17" s="76"/>
    </row>
    <row r="18" spans="1:4" ht="15">
      <c r="A18" s="75" t="s">
        <v>51</v>
      </c>
      <c r="B18" s="81"/>
      <c r="C18" s="80">
        <v>3913</v>
      </c>
      <c r="D18" s="78">
        <f>SUM(C16-C18)</f>
        <v>218436.62666753112</v>
      </c>
    </row>
    <row r="19" spans="1:4" ht="15">
      <c r="A19" s="81"/>
      <c r="B19" s="81"/>
      <c r="C19" s="81"/>
      <c r="D19" s="81"/>
    </row>
    <row r="20" spans="1:4" s="83" customFormat="1" ht="14.25">
      <c r="A20" s="99" t="s">
        <v>55</v>
      </c>
      <c r="B20" s="100" t="s">
        <v>47</v>
      </c>
      <c r="C20" s="100" t="s">
        <v>48</v>
      </c>
      <c r="D20" s="76"/>
    </row>
    <row r="21" spans="1:4" s="83" customFormat="1" ht="14.25">
      <c r="A21" s="95" t="s">
        <v>56</v>
      </c>
      <c r="B21" s="82">
        <v>264</v>
      </c>
      <c r="C21" s="78">
        <f>SUM(B21*B8)</f>
        <v>5443.782012448132</v>
      </c>
      <c r="D21" s="76"/>
    </row>
    <row r="22" spans="1:4" s="83" customFormat="1" ht="14.25">
      <c r="A22" s="75" t="s">
        <v>57</v>
      </c>
      <c r="B22" s="82">
        <v>4</v>
      </c>
      <c r="C22" s="78">
        <f>SUM(B22*B8)</f>
        <v>82.48154564315352</v>
      </c>
      <c r="D22" s="76"/>
    </row>
    <row r="23" spans="1:4" s="83" customFormat="1" ht="14.25">
      <c r="A23" s="75" t="s">
        <v>58</v>
      </c>
      <c r="B23" s="82">
        <v>14</v>
      </c>
      <c r="C23" s="78">
        <v>0</v>
      </c>
      <c r="D23" s="76"/>
    </row>
    <row r="24" spans="1:4" s="83" customFormat="1" ht="14.25">
      <c r="A24" s="75" t="s">
        <v>59</v>
      </c>
      <c r="B24" s="101"/>
      <c r="C24" s="103"/>
      <c r="D24" s="78">
        <f>SUM(C21+C22)</f>
        <v>5526.263558091286</v>
      </c>
    </row>
    <row r="25" spans="1:4" s="83" customFormat="1" ht="14.25">
      <c r="A25" s="81"/>
      <c r="B25" s="81"/>
      <c r="C25" s="81"/>
      <c r="D25" s="76"/>
    </row>
    <row r="26" spans="1:4" ht="15">
      <c r="A26" s="81"/>
      <c r="B26" s="81"/>
      <c r="C26" s="81"/>
      <c r="D26" s="81"/>
    </row>
    <row r="27" spans="1:4" ht="15">
      <c r="A27" s="74" t="s">
        <v>52</v>
      </c>
      <c r="B27" s="82">
        <f>SUM(B11+B16+B21+B22)</f>
        <v>11568</v>
      </c>
      <c r="C27" s="80">
        <f>SUM(B27*B8)</f>
        <v>238536.63</v>
      </c>
      <c r="D27" s="76"/>
    </row>
    <row r="28" spans="1:4" ht="15">
      <c r="A28" s="74" t="s">
        <v>53</v>
      </c>
      <c r="B28" s="16">
        <f>SUM(B12,B17,B23)</f>
        <v>195</v>
      </c>
      <c r="C28" s="80">
        <v>0</v>
      </c>
      <c r="D28" s="81"/>
    </row>
    <row r="29" spans="1:4" ht="15">
      <c r="A29" s="104" t="s">
        <v>54</v>
      </c>
      <c r="B29" s="81"/>
      <c r="C29" s="78">
        <f>SUM(C18,C13)</f>
        <v>5464</v>
      </c>
      <c r="D29" s="78">
        <f>SUM(D13+D18+D24)</f>
        <v>233072.62999999998</v>
      </c>
    </row>
    <row r="30" spans="1:4" ht="15.75">
      <c r="A30" s="105"/>
      <c r="B30" s="106"/>
      <c r="C30" s="106"/>
      <c r="D30" s="103"/>
    </row>
    <row r="31" spans="1:4" ht="15.75">
      <c r="A31" s="105"/>
      <c r="B31" s="106"/>
      <c r="C31" s="106"/>
      <c r="D31" s="103"/>
    </row>
    <row r="32" spans="1:4" ht="15">
      <c r="A32" s="120" t="s">
        <v>64</v>
      </c>
      <c r="B32" s="119">
        <v>34</v>
      </c>
      <c r="C32" s="121">
        <v>28.02</v>
      </c>
      <c r="D32" s="80">
        <f>SUM(B32*C32)</f>
        <v>952.68</v>
      </c>
    </row>
    <row r="33" spans="1:4" ht="15.75">
      <c r="A33" s="105"/>
      <c r="B33" s="106"/>
      <c r="C33" s="106"/>
      <c r="D33" s="103"/>
    </row>
    <row r="34" spans="1:4" ht="15">
      <c r="A34" s="97"/>
      <c r="B34" s="98"/>
      <c r="C34" s="107"/>
      <c r="D34" s="102"/>
    </row>
    <row r="35" spans="1:4" ht="18.75" thickBot="1">
      <c r="A35" s="108" t="s">
        <v>60</v>
      </c>
      <c r="B35" s="109"/>
      <c r="C35" s="109"/>
      <c r="D35" s="110">
        <f>SUM(D29+D34+D32)</f>
        <v>234025.30999999997</v>
      </c>
    </row>
  </sheetData>
  <sheetProtection/>
  <printOptions/>
  <pageMargins left="1.2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2:D13"/>
  <sheetViews>
    <sheetView zoomScalePageLayoutView="0" workbookViewId="0" topLeftCell="A1">
      <selection activeCell="A12" sqref="A12:IV13"/>
    </sheetView>
  </sheetViews>
  <sheetFormatPr defaultColWidth="9.140625" defaultRowHeight="15"/>
  <sheetData>
    <row r="12" spans="1:4" s="83" customFormat="1" ht="14.25">
      <c r="A12" s="95" t="s">
        <v>61</v>
      </c>
      <c r="B12" s="75">
        <v>6</v>
      </c>
      <c r="C12" s="78">
        <f>SUM(B12:B12)</f>
        <v>6</v>
      </c>
      <c r="D12" s="76"/>
    </row>
    <row r="13" spans="1:4" s="60" customFormat="1" ht="15">
      <c r="A13" s="81"/>
      <c r="B13" s="81"/>
      <c r="C13" s="81"/>
      <c r="D13" s="8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Interurban Transit Partnership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Meegan Joyce</cp:lastModifiedBy>
  <cp:lastPrinted>2016-12-16T13:25:09Z</cp:lastPrinted>
  <dcterms:created xsi:type="dcterms:W3CDTF">2008-08-27T14:01:22Z</dcterms:created>
  <dcterms:modified xsi:type="dcterms:W3CDTF">2017-02-20T16:02:36Z</dcterms:modified>
  <cp:category/>
  <cp:version/>
  <cp:contentType/>
  <cp:contentStatus/>
</cp:coreProperties>
</file>